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<sst xmlns="http://schemas.openxmlformats.org/spreadsheetml/2006/main" count="275" uniqueCount="164">
  <si>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</si>
  <si>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</si>
  <si>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</si>
  <si>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</si>
  <si>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</si>
  <si>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</si>
  <si>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</si>
  <si>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</si>
  <si>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</si>
  <si>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</si>
  <si>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</si>
  <si>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</si>
  <si>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</si>
  <si>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</si>
  <si>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</si>
  <si>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</si>
  <si>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</si>
  <si>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</si>
  <si>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</si>
  <si>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</si>
  <si>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</si>
  <si>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</si>
  <si>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</si>
  <si>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</si>
  <si>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</si>
  <si>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</si>
  <si>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</si>
  <si>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</si>
  <si>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</si>
  <si>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</si>
  <si>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</si>
  <si>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</si>
  <si>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</si>
  <si>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</si>
  <si>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</si>
  <si>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</si>
  <si>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</si>
  <si>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</si>
  <si>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</si>
  <si>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</si>
  <si>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</si>
  <si>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</si>
  <si>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</si>
  <si>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</si>
  <si>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</si>
  <si>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</si>
  <si>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</si>
  <si>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</si>
  <si>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</si>
  <si>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</si>
  <si>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</si>
  <si>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</si>
  <si>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</si>
  <si>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</si>
  <si>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</si>
  <si>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</si>
  <si>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</si>
  <si>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</si>
  <si>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</si>
  <si>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</si>
  <si>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</si>
  <si>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</si>
  <si>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</si>
  <si>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</si>
  <si>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</si>
  <si>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</si>
  <si>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</si>
  <si>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</si>
  <si>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</si>
  <si>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</si>
  <si>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</si>
  <si>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</si>
  <si>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</si>
  <si>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</si>
  <si>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</si>
  <si>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</si>
  <si>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</si>
  <si>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</si>
  <si>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</si>
  <si>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</si>
  <si>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</si>
  <si>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</si>
  <si>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</si>
  <si>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</si>
  <si>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</si>
  <si>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</si>
  <si>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</si>
  <si>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</si>
  <si>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</si>
  <si>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</si>
  <si>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</si>
  <si>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</si>
  <si>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</si>
  <si>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</si>
  <si>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</si>
  <si>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</si>
  <si>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</si>
  <si>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</si>
  <si>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</si>
  <si>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</si>
  <si>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</si>
  <si>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</si>
  <si>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</si>
  <si>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</si>
  <si>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</si>
  <si>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</si>
  <si>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</si>
  <si>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</si>
  <si>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</si>
  <si>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</si>
  <si>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</si>
  <si>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</si>
  <si>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</si>
  <si>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</si>
  <si>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</si>
  <si>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</si>
  <si>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</si>
  <si>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</si>
  <si>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</si>
  <si>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</si>
  <si>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</si>
  <si>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</si>
  <si>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</si>
  <si>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</si>
  <si>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</si>
  <si>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</si>
  <si>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</si>
  <si>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</si>
  <si>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</si>
  <si>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</si>
  <si>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</si>
  <si>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</si>
  <si>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</si>
  <si>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</si>
  <si>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</si>
  <si>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</si>
  <si>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</si>
  <si>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</si>
  <si>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</si>
  <si>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</si>
  <si>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</si>
  <si>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</si>
  <si>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</si>
  <si>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</si>
  <si>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</si>
  <si>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</si>
  <si>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</si>
  <si>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</si>
  <si>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</si>
  <si>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</si>
  <si>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</si>
  <si>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</si>
  <si>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</si>
  <si>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</si>
  <si>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</si>
  <si>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</si>
  <si>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Модулі різні</t>
  </si>
  <si>
    <t>Господарчі товари</t>
  </si>
  <si>
    <t>Посібники методичні</t>
  </si>
  <si>
    <t>Спортивний інвентар</t>
  </si>
  <si>
    <t>М'який інвентар</t>
  </si>
  <si>
    <t>Іграшки</t>
  </si>
  <si>
    <t>Посуд</t>
  </si>
  <si>
    <t>Миючий засіб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</si>
</sst>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topLeftCell="D1" activePane="topRight" state="frozen"/>
      <selection pane="topLeft" activeCell="E112" sqref="E112"/>
      <selection pane="topRight" activeCell="G16" sqref="G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398661.62</v>
      </c>
      <c r="E8" s="19">
        <f t="shared" si="0"/>
        <v>470687.97</v>
      </c>
      <c r="F8" s="19">
        <f t="shared" si="0"/>
        <v>382892.88</v>
      </c>
      <c r="G8" s="19">
        <f t="shared" si="0"/>
        <v>304894.04</v>
      </c>
      <c r="H8" s="19">
        <f t="shared" si="0"/>
        <v>456004.69999999995</v>
      </c>
      <c r="I8" s="19">
        <f t="shared" si="0"/>
        <v>494804.01</v>
      </c>
      <c r="J8" s="19">
        <f t="shared" si="0"/>
        <v>476989.54</v>
      </c>
      <c r="K8" s="19">
        <f t="shared" si="0"/>
        <v>336563.26</v>
      </c>
      <c r="L8" s="19">
        <f t="shared" si="0"/>
        <v>480864.01</v>
      </c>
      <c r="M8" s="19">
        <f t="shared" si="0"/>
        <v>530562.55</v>
      </c>
      <c r="N8" s="19">
        <f t="shared" si="0"/>
        <v>452464.544</v>
      </c>
      <c r="O8" s="19">
        <f>O9+O14+O42</f>
        <v>666348.1499999999</v>
      </c>
      <c r="P8" s="19">
        <f>D8+E8+F8+G8+H8+I8+J8+K8+L8+M8+N8+O8</f>
        <v>5451737.273999998</v>
      </c>
    </row>
    <row r="9" spans="2:16" ht="28.5" customHeight="1">
      <c r="B9" s="20" t="s">
        <v>21</v>
      </c>
      <c r="C9" s="17">
        <v>2100</v>
      </c>
      <c r="D9" s="19">
        <f>D10</f>
        <v>357910.83</v>
      </c>
      <c r="E9" s="19">
        <f>E10</f>
        <v>366129.27999999997</v>
      </c>
      <c r="F9" s="19">
        <f>F10</f>
        <v>338688.85</v>
      </c>
      <c r="G9" s="19">
        <f>G10</f>
        <v>293215.20999999996</v>
      </c>
      <c r="H9" s="19">
        <f aca="true" t="shared" si="1" ref="H9:O9">H10</f>
        <v>332387.31999999995</v>
      </c>
      <c r="I9" s="19">
        <f t="shared" si="1"/>
        <v>395236.8</v>
      </c>
      <c r="J9" s="19">
        <f t="shared" si="1"/>
        <v>421175.13</v>
      </c>
      <c r="K9" s="19">
        <f t="shared" si="1"/>
        <v>290672.03</v>
      </c>
      <c r="L9" s="19">
        <f t="shared" si="1"/>
        <v>400003.34</v>
      </c>
      <c r="M9" s="19">
        <f t="shared" si="1"/>
        <v>462593.48</v>
      </c>
      <c r="N9" s="19">
        <f t="shared" si="1"/>
        <v>367013.41</v>
      </c>
      <c r="O9" s="19">
        <f t="shared" si="1"/>
        <v>376335.04</v>
      </c>
      <c r="P9" s="19">
        <f aca="true" t="shared" si="2" ref="P9:P42">D9+E9+F9+G9+H9+I9+J9+K9+L9+M9+N9+O9</f>
        <v>4401360.72</v>
      </c>
    </row>
    <row r="10" spans="2:16" ht="15" customHeight="1">
      <c r="B10" s="20" t="s">
        <v>22</v>
      </c>
      <c r="C10" s="18">
        <v>2110</v>
      </c>
      <c r="D10" s="19">
        <f>D11+D13</f>
        <v>357910.83</v>
      </c>
      <c r="E10" s="19">
        <f>E11+E13</f>
        <v>366129.27999999997</v>
      </c>
      <c r="F10" s="19">
        <f>F11+F13</f>
        <v>338688.85</v>
      </c>
      <c r="G10" s="19">
        <f>G11+G13</f>
        <v>293215.20999999996</v>
      </c>
      <c r="H10" s="19">
        <f aca="true" t="shared" si="3" ref="H10:O10">H11+H13</f>
        <v>332387.31999999995</v>
      </c>
      <c r="I10" s="19">
        <f t="shared" si="3"/>
        <v>395236.8</v>
      </c>
      <c r="J10" s="19">
        <f t="shared" si="3"/>
        <v>421175.13</v>
      </c>
      <c r="K10" s="19">
        <f t="shared" si="3"/>
        <v>290672.03</v>
      </c>
      <c r="L10" s="19">
        <f t="shared" si="3"/>
        <v>400003.34</v>
      </c>
      <c r="M10" s="19">
        <f t="shared" si="3"/>
        <v>462593.48</v>
      </c>
      <c r="N10" s="19">
        <f t="shared" si="3"/>
        <v>367013.41</v>
      </c>
      <c r="O10" s="19">
        <f t="shared" si="3"/>
        <v>376335.04</v>
      </c>
      <c r="P10" s="19">
        <f t="shared" si="2"/>
        <v>4401360.72</v>
      </c>
    </row>
    <row r="11" spans="2:16" ht="18" customHeight="1">
      <c r="B11" s="20" t="s">
        <v>23</v>
      </c>
      <c r="C11" s="18">
        <v>2111</v>
      </c>
      <c r="D11" s="19">
        <v>295928.43</v>
      </c>
      <c r="E11" s="19">
        <v>302213.16</v>
      </c>
      <c r="F11" s="19">
        <v>279268.43</v>
      </c>
      <c r="G11" s="19">
        <v>241457.8</v>
      </c>
      <c r="H11" s="19">
        <v>274891.41</v>
      </c>
      <c r="I11" s="19">
        <v>325711.72</v>
      </c>
      <c r="J11" s="19">
        <v>345135.54</v>
      </c>
      <c r="K11" s="19">
        <v>239399.54</v>
      </c>
      <c r="L11" s="19">
        <v>329478.7</v>
      </c>
      <c r="M11" s="19">
        <v>382774.16</v>
      </c>
      <c r="N11" s="19">
        <v>299492.3</v>
      </c>
      <c r="O11" s="19">
        <v>308469.49</v>
      </c>
      <c r="P11" s="19">
        <f t="shared" si="2"/>
        <v>3624220.6799999997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61982.4</v>
      </c>
      <c r="E13" s="19">
        <v>63916.12</v>
      </c>
      <c r="F13" s="19">
        <v>59420.42</v>
      </c>
      <c r="G13" s="19">
        <v>51757.41</v>
      </c>
      <c r="H13" s="19">
        <v>57495.91</v>
      </c>
      <c r="I13" s="19">
        <v>69525.08</v>
      </c>
      <c r="J13" s="19">
        <v>76039.59</v>
      </c>
      <c r="K13" s="19">
        <v>51272.49</v>
      </c>
      <c r="L13" s="19">
        <v>70524.64</v>
      </c>
      <c r="M13" s="19">
        <v>79819.32</v>
      </c>
      <c r="N13" s="19">
        <v>67521.11</v>
      </c>
      <c r="O13" s="19">
        <v>67865.55</v>
      </c>
      <c r="P13" s="19">
        <f t="shared" si="2"/>
        <v>777140.0400000002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40750.79</v>
      </c>
      <c r="E14" s="19">
        <f>E15++E16+E17+E18+E19+E20+E20+E21+E28</f>
        <v>104558.69</v>
      </c>
      <c r="F14" s="19">
        <f>F15++F16+F17+F18+F19+F20+F20+F21+F28</f>
        <v>44204.03</v>
      </c>
      <c r="G14" s="19">
        <f>G15++G16+G17+G18+G19+G20+G20+G21+G28</f>
        <v>11678.83</v>
      </c>
      <c r="H14" s="19">
        <f aca="true" t="shared" si="4" ref="H14:O14">H15++H16+H17+H18+H19+H20+H20+H21+H28</f>
        <v>123617.38</v>
      </c>
      <c r="I14" s="19">
        <f t="shared" si="4"/>
        <v>99567.21</v>
      </c>
      <c r="J14" s="19">
        <f t="shared" si="4"/>
        <v>55814.409999999996</v>
      </c>
      <c r="K14" s="19">
        <f t="shared" si="4"/>
        <v>45891.229999999996</v>
      </c>
      <c r="L14" s="19">
        <f t="shared" si="4"/>
        <v>80860.67</v>
      </c>
      <c r="M14" s="19">
        <f t="shared" si="4"/>
        <v>67969.07</v>
      </c>
      <c r="N14" s="19">
        <f t="shared" si="4"/>
        <v>85451.134</v>
      </c>
      <c r="O14" s="19">
        <f t="shared" si="4"/>
        <v>290013.11</v>
      </c>
      <c r="P14" s="19">
        <f t="shared" si="2"/>
        <v>1050376.554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>
        <v>5010</v>
      </c>
      <c r="J15" s="19"/>
      <c r="K15" s="19"/>
      <c r="L15" s="19"/>
      <c r="M15" s="19"/>
      <c r="N15" s="19"/>
      <c r="O15" s="19">
        <v>31485.26</v>
      </c>
      <c r="P15" s="19">
        <f t="shared" si="2"/>
        <v>36495.259999999995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>
        <v>34110</v>
      </c>
      <c r="J16" s="19"/>
      <c r="K16" s="19"/>
      <c r="L16" s="19"/>
      <c r="M16" s="19"/>
      <c r="N16" s="19"/>
      <c r="O16" s="19">
        <v>413.35</v>
      </c>
      <c r="P16" s="19">
        <f t="shared" si="2"/>
        <v>34523.35</v>
      </c>
    </row>
    <row r="17" spans="2:16" ht="19.5" customHeight="1">
      <c r="B17" s="23" t="s">
        <v>29</v>
      </c>
      <c r="C17" s="18">
        <v>2230</v>
      </c>
      <c r="D17" s="19">
        <v>40750.79</v>
      </c>
      <c r="E17" s="19">
        <v>39802.86</v>
      </c>
      <c r="F17" s="19">
        <v>26914.98</v>
      </c>
      <c r="G17" s="19"/>
      <c r="H17" s="19"/>
      <c r="I17" s="24"/>
      <c r="J17" s="25">
        <v>26467.14</v>
      </c>
      <c r="K17" s="19">
        <v>24227.93</v>
      </c>
      <c r="L17" s="19">
        <v>55990.86</v>
      </c>
      <c r="M17" s="19">
        <v>39654.5</v>
      </c>
      <c r="N17" s="19">
        <v>44583.73</v>
      </c>
      <c r="O17" s="19">
        <v>41584.46</v>
      </c>
      <c r="P17" s="19">
        <f t="shared" si="2"/>
        <v>339977.25</v>
      </c>
    </row>
    <row r="18" spans="2:16" ht="15.75" customHeight="1">
      <c r="B18" s="23" t="s">
        <v>30</v>
      </c>
      <c r="C18" s="18">
        <v>2240</v>
      </c>
      <c r="D18" s="19"/>
      <c r="E18" s="19">
        <v>428.24</v>
      </c>
      <c r="F18" s="19">
        <v>2033.64</v>
      </c>
      <c r="G18" s="19"/>
      <c r="H18" s="19">
        <v>1378.89</v>
      </c>
      <c r="I18" s="19">
        <v>1210.66</v>
      </c>
      <c r="J18" s="19">
        <v>546.38</v>
      </c>
      <c r="K18" s="19">
        <v>436.37</v>
      </c>
      <c r="L18" s="19">
        <v>548.51</v>
      </c>
      <c r="M18" s="19">
        <v>433.9</v>
      </c>
      <c r="N18" s="19">
        <v>818.43</v>
      </c>
      <c r="O18" s="19">
        <v>54620.79</v>
      </c>
      <c r="P18" s="19">
        <f t="shared" si="2"/>
        <v>62455.81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64327.59</v>
      </c>
      <c r="F21" s="19">
        <f>F22+F23+F24+F25+F26+F27</f>
        <v>15255.41</v>
      </c>
      <c r="G21" s="19">
        <f>G22+G23+G24+G25+G26+G27</f>
        <v>11678.83</v>
      </c>
      <c r="H21" s="19">
        <f aca="true" t="shared" si="5" ref="H21:O21">H22+H23+H24+H25+H26+H27</f>
        <v>122238.49</v>
      </c>
      <c r="I21" s="19">
        <f t="shared" si="5"/>
        <v>59236.55</v>
      </c>
      <c r="J21" s="19">
        <f t="shared" si="5"/>
        <v>28800.889999999996</v>
      </c>
      <c r="K21" s="19">
        <f t="shared" si="5"/>
        <v>20826.929999999997</v>
      </c>
      <c r="L21" s="19">
        <f t="shared" si="5"/>
        <v>24321.299999999996</v>
      </c>
      <c r="M21" s="19">
        <f t="shared" si="5"/>
        <v>27880.67</v>
      </c>
      <c r="N21" s="19">
        <f t="shared" si="5"/>
        <v>39552.024</v>
      </c>
      <c r="O21" s="19">
        <f t="shared" si="5"/>
        <v>161369.25</v>
      </c>
      <c r="P21" s="19">
        <f t="shared" si="2"/>
        <v>575487.9339999999</v>
      </c>
    </row>
    <row r="22" spans="2:16" ht="15.75" customHeight="1">
      <c r="B22" s="20" t="s">
        <v>34</v>
      </c>
      <c r="C22" s="18">
        <v>2271</v>
      </c>
      <c r="D22" s="19"/>
      <c r="E22" s="19">
        <v>47963.83</v>
      </c>
      <c r="F22" s="19"/>
      <c r="G22" s="19"/>
      <c r="H22" s="19">
        <v>120447.26</v>
      </c>
      <c r="I22" s="19">
        <v>57616.39</v>
      </c>
      <c r="J22" s="19">
        <v>25991.51</v>
      </c>
      <c r="K22" s="19">
        <v>14687.6</v>
      </c>
      <c r="L22" s="19">
        <v>14023.71</v>
      </c>
      <c r="M22" s="19">
        <v>14145.78</v>
      </c>
      <c r="N22" s="19">
        <v>27625.894</v>
      </c>
      <c r="O22" s="19">
        <v>134194.41</v>
      </c>
      <c r="P22" s="19">
        <f t="shared" si="2"/>
        <v>456696.3840000001</v>
      </c>
    </row>
    <row r="23" spans="2:16" ht="20.25" customHeight="1">
      <c r="B23" s="20" t="s">
        <v>35</v>
      </c>
      <c r="C23" s="18">
        <v>2272</v>
      </c>
      <c r="D23" s="19"/>
      <c r="E23" s="19">
        <v>3787.39</v>
      </c>
      <c r="F23" s="19">
        <v>4729.38</v>
      </c>
      <c r="G23" s="19">
        <v>4887</v>
      </c>
      <c r="H23" s="19">
        <v>-22.73</v>
      </c>
      <c r="I23" s="19">
        <v>45</v>
      </c>
      <c r="J23" s="19">
        <v>477</v>
      </c>
      <c r="K23" s="19">
        <v>1841</v>
      </c>
      <c r="L23" s="19">
        <v>3318.28</v>
      </c>
      <c r="M23" s="19">
        <v>5659.28</v>
      </c>
      <c r="N23" s="19">
        <v>3818.3</v>
      </c>
      <c r="O23" s="19">
        <v>8795.74</v>
      </c>
      <c r="P23" s="19">
        <f t="shared" si="2"/>
        <v>37335.64</v>
      </c>
    </row>
    <row r="24" spans="2:16" ht="21" customHeight="1">
      <c r="B24" s="20" t="s">
        <v>36</v>
      </c>
      <c r="C24" s="18">
        <v>2273</v>
      </c>
      <c r="D24" s="19"/>
      <c r="E24" s="19">
        <v>11685.48</v>
      </c>
      <c r="F24" s="19">
        <v>9813.32</v>
      </c>
      <c r="G24" s="19">
        <v>6791.83</v>
      </c>
      <c r="H24" s="19">
        <v>1457.6</v>
      </c>
      <c r="I24" s="19">
        <v>1396.98</v>
      </c>
      <c r="J24" s="19">
        <v>1797.85</v>
      </c>
      <c r="K24" s="19">
        <v>3585.62</v>
      </c>
      <c r="L24" s="19">
        <v>6266.6</v>
      </c>
      <c r="M24" s="19">
        <v>7362.9</v>
      </c>
      <c r="N24" s="25">
        <v>7216.94</v>
      </c>
      <c r="O24" s="19">
        <v>16953.68</v>
      </c>
      <c r="P24" s="19">
        <f t="shared" si="2"/>
        <v>74328.8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890.89</v>
      </c>
      <c r="F26" s="19">
        <v>712.71</v>
      </c>
      <c r="G26" s="19"/>
      <c r="H26" s="19">
        <v>356.36</v>
      </c>
      <c r="I26" s="19">
        <v>178.18</v>
      </c>
      <c r="J26" s="19">
        <v>534.53</v>
      </c>
      <c r="K26" s="19">
        <v>712.71</v>
      </c>
      <c r="L26" s="19">
        <v>712.71</v>
      </c>
      <c r="M26" s="19">
        <v>712.71</v>
      </c>
      <c r="N26" s="19">
        <v>890.89</v>
      </c>
      <c r="O26" s="19">
        <v>1425.42</v>
      </c>
      <c r="P26" s="19">
        <f t="shared" si="2"/>
        <v>7127.110000000001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496.95</v>
      </c>
      <c r="O28" s="19">
        <f t="shared" si="6"/>
        <v>540</v>
      </c>
      <c r="P28" s="19">
        <f t="shared" si="2"/>
        <v>1436.95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>
        <v>400</v>
      </c>
      <c r="L30" s="19"/>
      <c r="M30" s="19"/>
      <c r="N30" s="19">
        <v>496.95</v>
      </c>
      <c r="O30" s="19">
        <v>540</v>
      </c>
      <c r="P30" s="19">
        <f t="shared" si="2"/>
        <v>1436.95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38194.78</v>
      </c>
      <c r="E79" s="19">
        <f t="shared" si="8"/>
        <v>39055.630000000005</v>
      </c>
      <c r="F79" s="19">
        <f t="shared" si="8"/>
        <v>29169.86</v>
      </c>
      <c r="G79" s="19">
        <f t="shared" si="8"/>
        <v>142.75</v>
      </c>
      <c r="H79" s="19">
        <f t="shared" si="8"/>
        <v>367.53</v>
      </c>
      <c r="I79" s="19">
        <f t="shared" si="8"/>
        <v>190.35999999999999</v>
      </c>
      <c r="J79" s="19">
        <f t="shared" si="8"/>
        <v>19163.81</v>
      </c>
      <c r="K79" s="19">
        <f t="shared" si="8"/>
        <v>16712.8</v>
      </c>
      <c r="L79" s="19">
        <f t="shared" si="8"/>
        <v>25110.28</v>
      </c>
      <c r="M79" s="19">
        <f t="shared" si="8"/>
        <v>44916.9</v>
      </c>
      <c r="N79" s="19">
        <f t="shared" si="8"/>
        <v>66406.65999999999</v>
      </c>
      <c r="O79" s="19">
        <f>O80+O85+O113+O114</f>
        <v>49464.77</v>
      </c>
      <c r="P79" s="19">
        <f>D79+E79+F79+G79+H79+I79+J79+K79+L79+M79+N79+O79</f>
        <v>328896.13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37808.02</v>
      </c>
      <c r="E85" s="19">
        <f>E86+E87+E88+E89+E90+E91+E92+E99</f>
        <v>38668.87</v>
      </c>
      <c r="F85" s="19">
        <f>F86+F87+F88+F89+F90+F91+F92+F99</f>
        <v>28783.100000000002</v>
      </c>
      <c r="G85" s="19">
        <f>G86+G87+G88+G89+G90+G91+G92+G99</f>
        <v>142.75</v>
      </c>
      <c r="H85" s="19">
        <f aca="true" t="shared" si="12" ref="H85:O85">H86+H87+H88+H89+H90+H91+H92+H99</f>
        <v>49.57</v>
      </c>
      <c r="I85" s="19">
        <f t="shared" si="12"/>
        <v>190.16</v>
      </c>
      <c r="J85" s="19">
        <f t="shared" si="12"/>
        <v>18845.83</v>
      </c>
      <c r="K85" s="19">
        <f t="shared" si="12"/>
        <v>16712.8</v>
      </c>
      <c r="L85" s="19">
        <f t="shared" si="12"/>
        <v>24792.12</v>
      </c>
      <c r="M85" s="19">
        <f t="shared" si="12"/>
        <v>44492.12</v>
      </c>
      <c r="N85" s="19">
        <f t="shared" si="12"/>
        <v>66019.9</v>
      </c>
      <c r="O85" s="19">
        <f t="shared" si="12"/>
        <v>49464.77</v>
      </c>
      <c r="P85" s="19">
        <f t="shared" si="10"/>
        <v>325970.01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37808.02</v>
      </c>
      <c r="E88" s="19">
        <v>38668.87</v>
      </c>
      <c r="F88" s="19">
        <v>28657.81</v>
      </c>
      <c r="G88" s="19"/>
      <c r="H88" s="19"/>
      <c r="I88" s="33"/>
      <c r="J88" s="25">
        <v>18845.83</v>
      </c>
      <c r="K88" s="19">
        <v>16712.8</v>
      </c>
      <c r="L88" s="19">
        <v>24792.12</v>
      </c>
      <c r="M88" s="19">
        <v>44492.12</v>
      </c>
      <c r="N88" s="19">
        <v>65916.68</v>
      </c>
      <c r="O88" s="19">
        <v>48768.7</v>
      </c>
      <c r="P88" s="19">
        <f t="shared" si="10"/>
        <v>324662.95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125.28999999999999</v>
      </c>
      <c r="G92" s="19">
        <f>G93+G94+G95+G96+G97+G98</f>
        <v>142.75</v>
      </c>
      <c r="H92" s="19">
        <f aca="true" t="shared" si="13" ref="H92:O92">H93+H94+H95+H96+H97+H98</f>
        <v>49.57</v>
      </c>
      <c r="I92" s="19">
        <f t="shared" si="13"/>
        <v>190.16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103.22</v>
      </c>
      <c r="O92" s="19">
        <f t="shared" si="13"/>
        <v>696.0699999999999</v>
      </c>
      <c r="P92" s="19">
        <f t="shared" si="10"/>
        <v>1307.06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>
        <v>190.16</v>
      </c>
      <c r="J93" s="19"/>
      <c r="K93" s="19"/>
      <c r="L93" s="19"/>
      <c r="M93" s="19"/>
      <c r="N93" s="19">
        <f>18.24</f>
        <v>18.24</v>
      </c>
      <c r="O93" s="19">
        <f>46.9+228.12</f>
        <v>275.02</v>
      </c>
      <c r="P93" s="19">
        <f t="shared" si="10"/>
        <v>483.41999999999996</v>
      </c>
    </row>
    <row r="94" spans="2:16" ht="30">
      <c r="B94" s="20" t="s">
        <v>35</v>
      </c>
      <c r="C94" s="18">
        <v>2272</v>
      </c>
      <c r="D94" s="19"/>
      <c r="E94" s="19"/>
      <c r="F94" s="19">
        <v>50.72</v>
      </c>
      <c r="G94" s="19">
        <v>68.18</v>
      </c>
      <c r="H94" s="19">
        <v>22.73</v>
      </c>
      <c r="I94" s="19"/>
      <c r="J94" s="19"/>
      <c r="K94" s="19"/>
      <c r="L94" s="19"/>
      <c r="M94" s="19"/>
      <c r="N94" s="19">
        <f>25.25+20.21</f>
        <v>45.46</v>
      </c>
      <c r="O94" s="19">
        <f>68.18+136.36</f>
        <v>204.54000000000002</v>
      </c>
      <c r="P94" s="19">
        <f t="shared" si="10"/>
        <v>391.63</v>
      </c>
    </row>
    <row r="95" spans="2:16" ht="15">
      <c r="B95" s="20" t="s">
        <v>36</v>
      </c>
      <c r="C95" s="18">
        <v>2273</v>
      </c>
      <c r="D95" s="19"/>
      <c r="E95" s="19"/>
      <c r="F95" s="19">
        <v>74.57</v>
      </c>
      <c r="G95" s="19">
        <f>71.28+3.29</f>
        <v>74.57000000000001</v>
      </c>
      <c r="H95" s="19">
        <f>25.66+1.18</f>
        <v>26.84</v>
      </c>
      <c r="I95" s="19"/>
      <c r="J95" s="19"/>
      <c r="K95" s="19"/>
      <c r="L95" s="19"/>
      <c r="M95" s="19"/>
      <c r="N95" s="19">
        <f>37.69+1.83</f>
        <v>39.519999999999996</v>
      </c>
      <c r="O95" s="19">
        <f>3.61+63.97+7.34+141.59</f>
        <v>216.51</v>
      </c>
      <c r="P95" s="19">
        <f t="shared" si="10"/>
        <v>432.01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v>386.76</v>
      </c>
      <c r="E113" s="19">
        <v>386.76</v>
      </c>
      <c r="F113" s="19">
        <v>386.76</v>
      </c>
      <c r="G113" s="19"/>
      <c r="H113" s="19">
        <v>317.96</v>
      </c>
      <c r="I113" s="19">
        <v>0.2</v>
      </c>
      <c r="J113" s="19">
        <f>317.96+0.02</f>
        <v>317.97999999999996</v>
      </c>
      <c r="K113" s="19"/>
      <c r="L113" s="19">
        <f>317.96+0.2</f>
        <v>318.15999999999997</v>
      </c>
      <c r="M113" s="19">
        <f>106.82+317.96</f>
        <v>424.78</v>
      </c>
      <c r="N113" s="19">
        <f>68.8+317.96</f>
        <v>386.76</v>
      </c>
      <c r="O113" s="19"/>
      <c r="P113" s="19">
        <f t="shared" si="10"/>
        <v>2926.12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7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157116</v>
      </c>
      <c r="M149" s="19">
        <f t="shared" si="17"/>
        <v>0</v>
      </c>
      <c r="N149" s="19">
        <f t="shared" si="17"/>
        <v>7087.5</v>
      </c>
      <c r="O149" s="19">
        <f t="shared" si="17"/>
        <v>0</v>
      </c>
      <c r="P149" s="19">
        <f>D149+E149+F149+G149+H149+I149+J149+K149+L149+M149+N149+O149</f>
        <v>164203.5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157116</v>
      </c>
      <c r="M150" s="19">
        <f t="shared" si="18"/>
        <v>0</v>
      </c>
      <c r="N150" s="19">
        <f t="shared" si="18"/>
        <v>7087.5</v>
      </c>
      <c r="O150" s="19">
        <f t="shared" si="18"/>
        <v>0</v>
      </c>
      <c r="P150" s="19">
        <f aca="true" t="shared" si="19" ref="P150:P161">D150+E150+F150+G150+H150+I150+J150+K150+L150+M150+N150+O150</f>
        <v>164203.5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157116</v>
      </c>
      <c r="M155" s="19">
        <f t="shared" si="21"/>
        <v>0</v>
      </c>
      <c r="N155" s="19">
        <f t="shared" si="21"/>
        <v>7087.5</v>
      </c>
      <c r="O155" s="19">
        <f t="shared" si="21"/>
        <v>0</v>
      </c>
      <c r="P155" s="19">
        <f t="shared" si="19"/>
        <v>164203.5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>
        <v>157116</v>
      </c>
      <c r="M157" s="19"/>
      <c r="N157" s="19">
        <f>7087.5</f>
        <v>7087.5</v>
      </c>
      <c r="O157" s="19"/>
      <c r="P157" s="19">
        <f t="shared" si="19"/>
        <v>164203.5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5.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0.13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0.13</v>
      </c>
      <c r="H173" s="74" t="s">
        <v>113</v>
      </c>
      <c r="I173" s="75">
        <f>F173+G168+G169+G170+G171+G172-H168-H169-H170-H171-H172</f>
        <v>0.13</v>
      </c>
      <c r="K173" s="74" t="s">
        <v>114</v>
      </c>
      <c r="L173" s="75">
        <f>I173+J168+J169+J170+J171+J172-K168-K169-K170-K171-K172</f>
        <v>0.13</v>
      </c>
      <c r="N173" s="74" t="s">
        <v>115</v>
      </c>
      <c r="O173" s="75">
        <f>L173+M168+M169+M170+M171+M172-N168-N169-N170-N171-N172</f>
        <v>0.13</v>
      </c>
    </row>
    <row r="174" spans="4:15" ht="12.75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30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0.13</v>
      </c>
      <c r="H181" s="74" t="s">
        <v>125</v>
      </c>
      <c r="I181" s="75">
        <f>F181+G176+G177+G178+G179+G180-H176-H177-H178-H179-H180</f>
        <v>0.13</v>
      </c>
      <c r="K181" s="74" t="s">
        <v>126</v>
      </c>
      <c r="L181" s="75">
        <f>I181+J176+J177+J178+J179+J180-K176-K177-K178-K179-K180</f>
        <v>0.13</v>
      </c>
      <c r="N181" s="74" t="s">
        <v>127</v>
      </c>
      <c r="O181" s="75">
        <f>L181+M176+M177+M178+M179+M180-N176-N177-N178-N179-N180</f>
        <v>0.13</v>
      </c>
    </row>
    <row r="182" spans="4:15" ht="12.75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36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0.13</v>
      </c>
      <c r="H189" s="74" t="s">
        <v>137</v>
      </c>
      <c r="I189" s="75">
        <f>F189+G184+G185+G186+G187+G188-H184-H185-H186-H187-H188</f>
        <v>0.13</v>
      </c>
      <c r="K189" s="74" t="s">
        <v>138</v>
      </c>
      <c r="L189" s="75">
        <f>I189+J184+J185+J186+J187+J188-K184-K185-K186-K187-K188</f>
        <v>0.13</v>
      </c>
      <c r="N189" s="74" t="s">
        <v>139</v>
      </c>
      <c r="O189" s="75">
        <f>L189+M184+M185+M186+M187+M188-N184-N185-N186-N187-N188</f>
        <v>0.13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19.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22340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22340</v>
      </c>
    </row>
    <row r="196" spans="2:16" ht="15">
      <c r="B196" s="86" t="s">
        <v>156</v>
      </c>
      <c r="C196" s="87"/>
      <c r="D196" s="75"/>
      <c r="E196" s="75">
        <v>4305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4305</v>
      </c>
    </row>
    <row r="197" spans="2:16" ht="15">
      <c r="B197" s="88" t="s">
        <v>157</v>
      </c>
      <c r="C197" s="89"/>
      <c r="D197" s="90"/>
      <c r="E197" s="75">
        <v>842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842</v>
      </c>
    </row>
    <row r="198" spans="2:16" ht="15">
      <c r="B198" s="86" t="s">
        <v>158</v>
      </c>
      <c r="C198" s="87"/>
      <c r="D198" s="75"/>
      <c r="E198" s="33">
        <v>665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665</v>
      </c>
    </row>
    <row r="199" spans="2:16" ht="15">
      <c r="B199" s="86" t="s">
        <v>159</v>
      </c>
      <c r="C199" s="87"/>
      <c r="D199" s="75"/>
      <c r="E199" s="33">
        <v>1276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1276</v>
      </c>
    </row>
    <row r="200" spans="2:16" ht="15">
      <c r="B200" s="86" t="s">
        <v>160</v>
      </c>
      <c r="C200" s="87"/>
      <c r="D200" s="75"/>
      <c r="E200" s="33">
        <v>4939.5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4939.5</v>
      </c>
    </row>
    <row r="201" spans="2:16" ht="15">
      <c r="B201" s="86" t="s">
        <v>161</v>
      </c>
      <c r="C201" s="87"/>
      <c r="D201" s="75"/>
      <c r="E201" s="33">
        <v>7700</v>
      </c>
      <c r="F201" s="33"/>
      <c r="G201" s="33"/>
      <c r="H201" s="33"/>
      <c r="I201" s="33"/>
      <c r="J201" s="33"/>
      <c r="K201" s="33"/>
      <c r="L201" s="33"/>
      <c r="M201" s="33">
        <v>1152</v>
      </c>
      <c r="N201" s="33"/>
      <c r="O201" s="33"/>
      <c r="P201" s="33">
        <f t="shared" si="23"/>
        <v>8852</v>
      </c>
    </row>
    <row r="202" spans="2:16" ht="15">
      <c r="B202" s="86" t="s">
        <v>162</v>
      </c>
      <c r="C202" s="87"/>
      <c r="D202" s="75"/>
      <c r="E202" s="33"/>
      <c r="F202" s="33"/>
      <c r="G202" s="33"/>
      <c r="H202" s="33"/>
      <c r="I202" s="33"/>
      <c r="J202" s="33">
        <v>350</v>
      </c>
      <c r="K202" s="33"/>
      <c r="L202" s="33"/>
      <c r="M202" s="33"/>
      <c r="N202" s="33"/>
      <c r="O202" s="33"/>
      <c r="P202" s="33">
        <f t="shared" si="23"/>
        <v>350</v>
      </c>
    </row>
    <row r="203" spans="2:16" ht="15">
      <c r="B203" s="86" t="s">
        <v>29</v>
      </c>
      <c r="C203" s="87"/>
      <c r="D203" s="75"/>
      <c r="E203" s="33"/>
      <c r="F203" s="33"/>
      <c r="G203" s="33"/>
      <c r="H203" s="33"/>
      <c r="I203" s="33"/>
      <c r="J203" s="33"/>
      <c r="K203" s="33"/>
      <c r="L203" s="33">
        <v>1331</v>
      </c>
      <c r="M203" s="33"/>
      <c r="N203" s="33"/>
      <c r="O203" s="33"/>
      <c r="P203" s="33">
        <f t="shared" si="23"/>
        <v>1331</v>
      </c>
    </row>
    <row r="204" spans="2:16" ht="15">
      <c r="B204" s="86" t="s">
        <v>163</v>
      </c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>
        <v>275</v>
      </c>
      <c r="P204" s="33">
        <f t="shared" si="23"/>
        <v>275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3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3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3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3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3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3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3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3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42067.5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350</v>
      </c>
      <c r="K218" s="75">
        <f aca="true" t="shared" si="25" ref="K218:P218">SUM(K195:K217)</f>
        <v>0</v>
      </c>
      <c r="L218" s="75">
        <f t="shared" si="25"/>
        <v>1331</v>
      </c>
      <c r="M218" s="75">
        <f t="shared" si="25"/>
        <v>1152</v>
      </c>
      <c r="N218" s="75">
        <f t="shared" si="25"/>
        <v>0</v>
      </c>
      <c r="O218" s="75">
        <f t="shared" si="25"/>
        <v>275</v>
      </c>
      <c r="P218" s="75">
        <f t="shared" si="25"/>
        <v>45175.5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2021-02-03T14:13:53Z</dcterms:created>
  <dcterms:modified xsi:type="dcterms:W3CDTF">2021-02-03T14:14:01Z</dcterms:modified>
  <cp:category/>
  <cp:version/>
  <cp:contentType/>
  <cp:contentStatus/>
</cp:coreProperties>
</file>